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4nf\Back up 14 juni 2016\F4NF\Boekhouding\2016\"/>
    </mc:Choice>
  </mc:AlternateContent>
  <bookViews>
    <workbookView xWindow="0" yWindow="0" windowWidth="28800" windowHeight="12435" activeTab="2"/>
  </bookViews>
  <sheets>
    <sheet name="Invul instructies" sheetId="1" r:id="rId1"/>
    <sheet name="Aannames van de berekening" sheetId="2" r:id="rId2"/>
    <sheet name="Berekening" sheetId="3" r:id="rId3"/>
    <sheet name="Waar nog aan te denken" sheetId="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3" l="1"/>
  <c r="K3" i="3"/>
  <c r="C2" i="3"/>
  <c r="C4" i="3"/>
  <c r="C3" i="3"/>
  <c r="C5" i="3"/>
  <c r="C6" i="3"/>
  <c r="C7" i="3"/>
  <c r="C9" i="3"/>
  <c r="C8" i="3"/>
  <c r="C10" i="3"/>
  <c r="C11" i="3"/>
  <c r="C12" i="3"/>
  <c r="C13" i="3"/>
  <c r="C14" i="3" l="1"/>
  <c r="K2" i="3" s="1"/>
  <c r="K5" i="3" s="1"/>
  <c r="K6" i="3" l="1"/>
  <c r="K7" i="3" s="1"/>
  <c r="K9" i="3" l="1"/>
  <c r="K10" i="3"/>
  <c r="K8" i="3"/>
  <c r="C15" i="3" l="1"/>
  <c r="C16" i="3" s="1"/>
  <c r="C17" i="3" s="1"/>
</calcChain>
</file>

<file path=xl/sharedStrings.xml><?xml version="1.0" encoding="utf-8"?>
<sst xmlns="http://schemas.openxmlformats.org/spreadsheetml/2006/main" count="83" uniqueCount="81">
  <si>
    <t>Invul instructies</t>
  </si>
  <si>
    <t>In deze sheet kun je een aantal waardes invullen die in de sheet berekening gebruikt worden</t>
  </si>
  <si>
    <t>Huidige bruto jaarsalaris (kun je van de jaaropgave afhalen en heb je gebruikt voor de belastingopgave)</t>
  </si>
  <si>
    <t xml:space="preserve">Aantal dagen in de week dat je een training wilt geven. </t>
  </si>
  <si>
    <t>Prijs die je voor één training (zonder BTW) bij je klanten in rekening gaat brengen</t>
  </si>
  <si>
    <t>Aannames die in de berekening zitten</t>
  </si>
  <si>
    <t>Aantal weken die je per jaar trainingen kunt geven. (omdat er in de schoolvakanties geen trainingen gepland worden)</t>
  </si>
  <si>
    <t>Je hebt kosten voor de trainingen die je geeft. Reis- en verblijfkosten, klappers, enz</t>
  </si>
  <si>
    <t>Je blijft gewoon in je eigen (oude) auto rond rijden. (is de auto 15 jaar of ouder betaal je bijtelling over de dagwaarde, niet over de nieuwwaarde!)</t>
  </si>
  <si>
    <t xml:space="preserve">Welk niveau website heb je nodig? </t>
  </si>
  <si>
    <t>Mensen die me kennen kunnen mijn telefoonnummer vinden á € 1000</t>
  </si>
  <si>
    <t>Matige website voor klanten aan te trekken á € 4000</t>
  </si>
  <si>
    <t>Goede website voor klanten aan te trekken zonder webshop á € 9000</t>
  </si>
  <si>
    <t xml:space="preserve">Blijf je in je eigen huis werken of ga je ergens huren? </t>
  </si>
  <si>
    <t>AOV Verzekering op basis van minimaal salaris</t>
  </si>
  <si>
    <t>Bruto bedrag dat je minimaal wilt gaan verdienen en verzekeren</t>
  </si>
  <si>
    <t>Is afhankelijk van veel beslissingen die je maakt!!!</t>
  </si>
  <si>
    <t>Kosten van de accountant</t>
  </si>
  <si>
    <t xml:space="preserve">Initiele inrichting van kantoor </t>
  </si>
  <si>
    <t>Bureau, computer, printer, Scherm enzovoorts</t>
  </si>
  <si>
    <t>Omzet</t>
  </si>
  <si>
    <t>maandelijkse huurkosten</t>
  </si>
  <si>
    <t>Directe kosten</t>
  </si>
  <si>
    <t>Bruto marge</t>
  </si>
  <si>
    <t>Kosten AOV</t>
  </si>
  <si>
    <t>Kosten Accountant</t>
  </si>
  <si>
    <t>Kosten bureau inrichting</t>
  </si>
  <si>
    <t>Huurkosten</t>
  </si>
  <si>
    <t>Maandelijkse telefoonkosten</t>
  </si>
  <si>
    <t>Telefoonkosten</t>
  </si>
  <si>
    <t>Welk percentage bemiddelingsfee ga je betalen</t>
  </si>
  <si>
    <t>Bemiddelingsfee</t>
  </si>
  <si>
    <t>Overige maandelijkse kosten</t>
  </si>
  <si>
    <t>Overige kosten</t>
  </si>
  <si>
    <t>Verlies en Winstrekening</t>
  </si>
  <si>
    <t>Belasting berekening</t>
  </si>
  <si>
    <t>Zelfstandigen aftrek</t>
  </si>
  <si>
    <t>Startersaftrek</t>
  </si>
  <si>
    <t>Winst voor belasting</t>
  </si>
  <si>
    <t>Belasting</t>
  </si>
  <si>
    <t>Winst na belasting</t>
  </si>
  <si>
    <t>Winst na ondernemersaftrek</t>
  </si>
  <si>
    <t>Belastbaar inkomen</t>
  </si>
  <si>
    <t>Pensioen</t>
  </si>
  <si>
    <t>1e schijf 0-19,822 =&gt; 36,5%</t>
  </si>
  <si>
    <t>2e schijf 19.822 - 24,647 =&gt;  42%</t>
  </si>
  <si>
    <t>3e schijf 24.647 -&gt; =&gt; 52%</t>
  </si>
  <si>
    <t>MKB-winstvrijstellling á 14%</t>
  </si>
  <si>
    <t>Per jaar</t>
  </si>
  <si>
    <t>Per maand</t>
  </si>
  <si>
    <t xml:space="preserve">Pensioen opbouw </t>
  </si>
  <si>
    <t>Vergelijkbaar met neto salaris</t>
  </si>
  <si>
    <t>In nul veranderen als je geen 1225 uur maakt</t>
  </si>
  <si>
    <t>In nul veranderen als je geen 1225 uur maakt en geld alleen de eerste 3 jaar</t>
  </si>
  <si>
    <t>Waar nog aan te denken</t>
  </si>
  <si>
    <t>Maak goede algemene voorwaarden waarbij je de risico's afschermd</t>
  </si>
  <si>
    <t xml:space="preserve">Hou zo lang mogelijk je salaris van de oude werkgever vast. Ga eerst in parttime. Klanten komen wel maar niet zo snel als gehoopt. </t>
  </si>
  <si>
    <t>Onderhoud aan website van initieel bedrag per jaar</t>
  </si>
  <si>
    <t>Onderhoud aan website</t>
  </si>
  <si>
    <t>1</t>
  </si>
  <si>
    <t>Ga je 1225 uur per jaar werken voor de zaak?  Bij JA=1 bij NEE=0</t>
  </si>
  <si>
    <t>Als in eerste 3 jaar van bedrijf JA=1, alle volgende jaren NEE=0</t>
  </si>
  <si>
    <t>Bruto bedrag dat je jaarlijks boven op je AOW wilt ontvangen (samenwonend AOW netto 740 pm)</t>
  </si>
  <si>
    <t xml:space="preserve">Neem een scenario in gedachten en hou daaraan vast. Dus bijvoorbeeld het eerste jaar of het derde jaar.  </t>
  </si>
  <si>
    <t>Als je inschrijft bij de KVK moet je ook belastingaangifte gaan doen.</t>
  </si>
  <si>
    <t xml:space="preserve">Wees niet te zuinig met het inschatten van je kosten, denk aan </t>
  </si>
  <si>
    <t>Toetsenbord, muis</t>
  </si>
  <si>
    <t>Kasten</t>
  </si>
  <si>
    <t>Beamer &amp; Scherm</t>
  </si>
  <si>
    <t>Bureau &amp; Stoel</t>
  </si>
  <si>
    <t>Banner</t>
  </si>
  <si>
    <t>Foto's voor op website</t>
  </si>
  <si>
    <t>Visite kaartjes (verder geen drukwerk laten maken, bijna alles gaat via mail)</t>
  </si>
  <si>
    <t>Computer met software</t>
  </si>
  <si>
    <t>2e Scherm</t>
  </si>
  <si>
    <t>Literatuur om trainingen te ontwikkelen</t>
  </si>
  <si>
    <t>Bankkosten (let op wat je gaat betalen! Van bank wisselen doe je niet makkelijk en de prijzen voor een zakelijke rekening verschillen enorm!)</t>
  </si>
  <si>
    <t>Klappers en andere benodigdheden bij een training</t>
  </si>
  <si>
    <t>Printer en toner (vooral het laatste)</t>
  </si>
  <si>
    <t>CRKBO / CEDEO aanmelding of lidmaatschap van vakgroepen of belangenverenigingen</t>
  </si>
  <si>
    <t>Bezoek beurzen en andere marketing activiteiten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</si>
</sst>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0" fillId="2" borderId="1" xfId="0" applyFill="1" applyBorder="1"/>
    <xf numFmtId="164" fontId="0" fillId="2" borderId="1" xfId="0" applyNumberFormat="1" applyFill="1" applyBorder="1"/>
    <xf numFmtId="0" fontId="2" fillId="0" borderId="0" xfId="0" applyFont="1"/>
    <xf numFmtId="0" fontId="3" fillId="0" borderId="0" xfId="0" applyFont="1"/>
    <xf numFmtId="9" fontId="0" fillId="2" borderId="1" xfId="0" applyNumberFormat="1" applyFill="1" applyBorder="1"/>
    <xf numFmtId="9" fontId="0" fillId="2" borderId="1" xfId="1" applyFont="1" applyFill="1" applyBorder="1"/>
    <xf numFmtId="0" fontId="0" fillId="0" borderId="2" xfId="0" applyBorder="1"/>
    <xf numFmtId="3" fontId="2" fillId="0" borderId="0" xfId="0" applyNumberFormat="1" applyFont="1"/>
    <xf numFmtId="3" fontId="0" fillId="0" borderId="0" xfId="0" applyNumberFormat="1"/>
    <xf numFmtId="3" fontId="0" fillId="0" borderId="2" xfId="0" applyNumberFormat="1" applyBorder="1"/>
    <xf numFmtId="0" fontId="0" fillId="0" borderId="0" xfId="0" applyBorder="1"/>
    <xf numFmtId="3" fontId="0" fillId="0" borderId="0" xfId="0" applyNumberFormat="1" applyBorder="1"/>
    <xf numFmtId="10" fontId="0" fillId="0" borderId="0" xfId="0" applyNumberFormat="1"/>
    <xf numFmtId="9" fontId="0" fillId="0" borderId="0" xfId="0" applyNumberFormat="1"/>
    <xf numFmtId="0" fontId="0" fillId="0" borderId="0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3" fontId="0" fillId="2" borderId="4" xfId="0" applyNumberFormat="1" applyFill="1" applyBorder="1"/>
    <xf numFmtId="49" fontId="0" fillId="2" borderId="1" xfId="0" applyNumberFormat="1" applyFill="1" applyBorder="1"/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104776</xdr:rowOff>
    </xdr:from>
    <xdr:to>
      <xdr:col>7</xdr:col>
      <xdr:colOff>590550</xdr:colOff>
      <xdr:row>13</xdr:row>
      <xdr:rowOff>123825</xdr:rowOff>
    </xdr:to>
    <xdr:cxnSp macro="">
      <xdr:nvCxnSpPr>
        <xdr:cNvPr id="3" name="Gebogen verbindingslijn 2"/>
        <xdr:cNvCxnSpPr/>
      </xdr:nvCxnSpPr>
      <xdr:spPr>
        <a:xfrm flipV="1">
          <a:off x="2362200" y="295276"/>
          <a:ext cx="3028950" cy="2305049"/>
        </a:xfrm>
        <a:prstGeom prst="bentConnector3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9526</xdr:colOff>
      <xdr:row>8</xdr:row>
      <xdr:rowOff>100012</xdr:rowOff>
    </xdr:from>
    <xdr:to>
      <xdr:col>7</xdr:col>
      <xdr:colOff>247651</xdr:colOff>
      <xdr:row>14</xdr:row>
      <xdr:rowOff>114299</xdr:rowOff>
    </xdr:to>
    <xdr:cxnSp macro="">
      <xdr:nvCxnSpPr>
        <xdr:cNvPr id="6" name="Gebogen verbindingslijn 5"/>
        <xdr:cNvCxnSpPr>
          <a:stCxn id="11" idx="1"/>
        </xdr:cNvCxnSpPr>
      </xdr:nvCxnSpPr>
      <xdr:spPr>
        <a:xfrm rot="10800000" flipV="1">
          <a:off x="2371726" y="1624012"/>
          <a:ext cx="2676525" cy="1157287"/>
        </a:xfrm>
        <a:prstGeom prst="bentConnector3">
          <a:avLst>
            <a:gd name="adj1" fmla="val 19039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247650</xdr:colOff>
      <xdr:row>7</xdr:row>
      <xdr:rowOff>9525</xdr:rowOff>
    </xdr:from>
    <xdr:to>
      <xdr:col>8</xdr:col>
      <xdr:colOff>0</xdr:colOff>
      <xdr:row>10</xdr:row>
      <xdr:rowOff>0</xdr:rowOff>
    </xdr:to>
    <xdr:sp macro="" textlink="">
      <xdr:nvSpPr>
        <xdr:cNvPr id="11" name="Linkeraccolade 10"/>
        <xdr:cNvSpPr/>
      </xdr:nvSpPr>
      <xdr:spPr>
        <a:xfrm>
          <a:off x="5048250" y="1343025"/>
          <a:ext cx="361950" cy="561975"/>
        </a:xfrm>
        <a:prstGeom prst="leftBrac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workbookViewId="0">
      <selection activeCell="A31" sqref="A31"/>
    </sheetView>
  </sheetViews>
  <sheetFormatPr defaultRowHeight="15" x14ac:dyDescent="0.25"/>
  <sheetData>
    <row r="1" spans="1:1" ht="18.75" x14ac:dyDescent="0.3">
      <c r="A1" s="4" t="s">
        <v>0</v>
      </c>
    </row>
    <row r="3" spans="1:1" x14ac:dyDescent="0.25">
      <c r="A3" t="s">
        <v>1</v>
      </c>
    </row>
    <row r="4" spans="1:1" x14ac:dyDescent="0.25">
      <c r="A4" t="s">
        <v>63</v>
      </c>
    </row>
    <row r="5" spans="1:1" ht="15.75" thickBot="1" x14ac:dyDescent="0.3"/>
    <row r="6" spans="1:1" ht="15.75" thickBot="1" x14ac:dyDescent="0.3">
      <c r="A6" s="2">
        <v>60000</v>
      </c>
    </row>
    <row r="7" spans="1:1" x14ac:dyDescent="0.25">
      <c r="A7" t="s">
        <v>2</v>
      </c>
    </row>
    <row r="8" spans="1:1" ht="15.75" thickBot="1" x14ac:dyDescent="0.3"/>
    <row r="9" spans="1:1" ht="15.75" thickBot="1" x14ac:dyDescent="0.3">
      <c r="A9" s="2">
        <v>60000</v>
      </c>
    </row>
    <row r="10" spans="1:1" x14ac:dyDescent="0.25">
      <c r="A10" t="s">
        <v>15</v>
      </c>
    </row>
    <row r="11" spans="1:1" ht="15.75" thickBot="1" x14ac:dyDescent="0.3"/>
    <row r="12" spans="1:1" ht="15.75" thickBot="1" x14ac:dyDescent="0.3">
      <c r="A12" s="2">
        <v>30000</v>
      </c>
    </row>
    <row r="13" spans="1:1" x14ac:dyDescent="0.25">
      <c r="A13" t="s">
        <v>62</v>
      </c>
    </row>
    <row r="14" spans="1:1" ht="15.75" thickBot="1" x14ac:dyDescent="0.3"/>
    <row r="15" spans="1:1" ht="15.75" thickBot="1" x14ac:dyDescent="0.3">
      <c r="A15" s="1">
        <v>1.5</v>
      </c>
    </row>
    <row r="16" spans="1:1" x14ac:dyDescent="0.25">
      <c r="A16" t="s">
        <v>3</v>
      </c>
    </row>
    <row r="17" spans="1:2" ht="15.75" thickBot="1" x14ac:dyDescent="0.3"/>
    <row r="18" spans="1:2" ht="15.75" thickBot="1" x14ac:dyDescent="0.3">
      <c r="A18" s="1">
        <v>1500</v>
      </c>
    </row>
    <row r="19" spans="1:2" x14ac:dyDescent="0.25">
      <c r="A19" t="s">
        <v>4</v>
      </c>
    </row>
    <row r="20" spans="1:2" ht="15.75" thickBot="1" x14ac:dyDescent="0.3"/>
    <row r="21" spans="1:2" ht="15.75" thickBot="1" x14ac:dyDescent="0.3">
      <c r="A21" s="6">
        <v>0.1</v>
      </c>
    </row>
    <row r="22" spans="1:2" x14ac:dyDescent="0.25">
      <c r="A22" t="s">
        <v>30</v>
      </c>
    </row>
    <row r="23" spans="1:2" ht="15.75" thickBot="1" x14ac:dyDescent="0.3"/>
    <row r="24" spans="1:2" ht="15.75" thickBot="1" x14ac:dyDescent="0.3">
      <c r="A24" s="2">
        <v>4000</v>
      </c>
    </row>
    <row r="25" spans="1:2" x14ac:dyDescent="0.25">
      <c r="A25" t="s">
        <v>9</v>
      </c>
    </row>
    <row r="26" spans="1:2" x14ac:dyDescent="0.25">
      <c r="A26" t="s">
        <v>10</v>
      </c>
    </row>
    <row r="27" spans="1:2" x14ac:dyDescent="0.25">
      <c r="A27" t="s">
        <v>11</v>
      </c>
    </row>
    <row r="28" spans="1:2" x14ac:dyDescent="0.25">
      <c r="A28" t="s">
        <v>12</v>
      </c>
    </row>
    <row r="29" spans="1:2" ht="15.75" thickBot="1" x14ac:dyDescent="0.3"/>
    <row r="30" spans="1:2" ht="15.75" thickBot="1" x14ac:dyDescent="0.3">
      <c r="A30" s="2">
        <v>300</v>
      </c>
      <c r="B30" t="s">
        <v>21</v>
      </c>
    </row>
    <row r="31" spans="1:2" x14ac:dyDescent="0.25">
      <c r="A31" t="s">
        <v>13</v>
      </c>
    </row>
    <row r="32" spans="1:2" ht="15.75" thickBot="1" x14ac:dyDescent="0.3"/>
    <row r="33" spans="1:2" ht="15.75" thickBot="1" x14ac:dyDescent="0.3">
      <c r="A33" s="2">
        <v>50</v>
      </c>
      <c r="B33" t="s">
        <v>28</v>
      </c>
    </row>
    <row r="34" spans="1:2" ht="15.75" thickBot="1" x14ac:dyDescent="0.3"/>
    <row r="35" spans="1:2" ht="15.75" thickBot="1" x14ac:dyDescent="0.3">
      <c r="A35" s="2">
        <v>100</v>
      </c>
      <c r="B35" t="s">
        <v>32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defaultRowHeight="15" x14ac:dyDescent="0.25"/>
  <sheetData>
    <row r="1" spans="1:1" x14ac:dyDescent="0.25">
      <c r="A1" s="3" t="s">
        <v>5</v>
      </c>
    </row>
    <row r="2" spans="1:1" ht="15.75" thickBot="1" x14ac:dyDescent="0.3"/>
    <row r="3" spans="1:1" ht="15.75" thickBot="1" x14ac:dyDescent="0.3">
      <c r="A3" s="1">
        <v>40</v>
      </c>
    </row>
    <row r="4" spans="1:1" x14ac:dyDescent="0.25">
      <c r="A4" t="s">
        <v>6</v>
      </c>
    </row>
    <row r="5" spans="1:1" ht="15.75" thickBot="1" x14ac:dyDescent="0.3"/>
    <row r="6" spans="1:1" ht="15.75" thickBot="1" x14ac:dyDescent="0.3">
      <c r="A6" s="5">
        <v>0.15</v>
      </c>
    </row>
    <row r="7" spans="1:1" x14ac:dyDescent="0.25">
      <c r="A7" t="s">
        <v>7</v>
      </c>
    </row>
    <row r="8" spans="1:1" x14ac:dyDescent="0.25">
      <c r="A8" t="s">
        <v>8</v>
      </c>
    </row>
    <row r="9" spans="1:1" ht="15.75" thickBot="1" x14ac:dyDescent="0.3"/>
    <row r="10" spans="1:1" ht="15.75" thickBot="1" x14ac:dyDescent="0.3">
      <c r="A10" s="6">
        <v>0.12</v>
      </c>
    </row>
    <row r="11" spans="1:1" x14ac:dyDescent="0.25">
      <c r="A11" t="s">
        <v>14</v>
      </c>
    </row>
    <row r="12" spans="1:1" x14ac:dyDescent="0.25">
      <c r="A12" t="s">
        <v>16</v>
      </c>
    </row>
    <row r="13" spans="1:1" ht="15.75" thickBot="1" x14ac:dyDescent="0.3"/>
    <row r="14" spans="1:1" ht="15.75" thickBot="1" x14ac:dyDescent="0.3">
      <c r="A14" s="6">
        <v>0.2</v>
      </c>
    </row>
    <row r="15" spans="1:1" x14ac:dyDescent="0.25">
      <c r="A15" t="s">
        <v>50</v>
      </c>
    </row>
    <row r="16" spans="1:1" x14ac:dyDescent="0.25">
      <c r="A16" t="s">
        <v>16</v>
      </c>
    </row>
    <row r="17" spans="1:1" ht="15.75" thickBot="1" x14ac:dyDescent="0.3"/>
    <row r="18" spans="1:1" ht="15.75" thickBot="1" x14ac:dyDescent="0.3">
      <c r="A18" s="2">
        <v>1000</v>
      </c>
    </row>
    <row r="19" spans="1:1" x14ac:dyDescent="0.25">
      <c r="A19" t="s">
        <v>17</v>
      </c>
    </row>
    <row r="20" spans="1:1" ht="15.75" thickBot="1" x14ac:dyDescent="0.3"/>
    <row r="21" spans="1:1" ht="15.75" thickBot="1" x14ac:dyDescent="0.3">
      <c r="A21" s="2">
        <v>3000</v>
      </c>
    </row>
    <row r="22" spans="1:1" x14ac:dyDescent="0.25">
      <c r="A22" t="s">
        <v>18</v>
      </c>
    </row>
    <row r="23" spans="1:1" x14ac:dyDescent="0.25">
      <c r="A23" t="s">
        <v>19</v>
      </c>
    </row>
    <row r="24" spans="1:1" ht="15.75" thickBot="1" x14ac:dyDescent="0.3"/>
    <row r="25" spans="1:1" ht="15.75" thickBot="1" x14ac:dyDescent="0.3">
      <c r="A25" s="20">
        <v>1</v>
      </c>
    </row>
    <row r="26" spans="1:1" x14ac:dyDescent="0.25">
      <c r="A26" t="s">
        <v>60</v>
      </c>
    </row>
    <row r="27" spans="1:1" ht="15.75" thickBot="1" x14ac:dyDescent="0.3"/>
    <row r="28" spans="1:1" ht="15.75" thickBot="1" x14ac:dyDescent="0.3">
      <c r="A28" s="20" t="s">
        <v>59</v>
      </c>
    </row>
    <row r="29" spans="1:1" x14ac:dyDescent="0.25">
      <c r="A29" t="s">
        <v>61</v>
      </c>
    </row>
    <row r="30" spans="1:1" ht="15.75" thickBot="1" x14ac:dyDescent="0.3"/>
    <row r="31" spans="1:1" ht="15.75" thickBot="1" x14ac:dyDescent="0.3">
      <c r="A31" s="6">
        <v>0.08</v>
      </c>
    </row>
    <row r="32" spans="1:1" x14ac:dyDescent="0.25">
      <c r="A3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workbookViewId="0">
      <selection activeCell="E24" sqref="E24"/>
    </sheetView>
  </sheetViews>
  <sheetFormatPr defaultRowHeight="15" x14ac:dyDescent="0.25"/>
  <cols>
    <col min="1" max="1" width="23.140625" bestFit="1" customWidth="1"/>
    <col min="2" max="2" width="3.140625" customWidth="1"/>
    <col min="3" max="3" width="9.140625" style="9"/>
    <col min="9" max="9" width="34.28515625" customWidth="1"/>
    <col min="10" max="10" width="3.140625" customWidth="1"/>
    <col min="11" max="11" width="9.140625" style="9"/>
  </cols>
  <sheetData>
    <row r="1" spans="1:17" s="3" customFormat="1" x14ac:dyDescent="0.25">
      <c r="A1" s="3" t="s">
        <v>34</v>
      </c>
      <c r="C1" s="8"/>
      <c r="I1" s="3" t="s">
        <v>35</v>
      </c>
      <c r="K1" s="8"/>
    </row>
    <row r="2" spans="1:17" x14ac:dyDescent="0.25">
      <c r="A2" t="s">
        <v>20</v>
      </c>
      <c r="C2" s="9">
        <f>+'Invul instructies'!A15*'Invul instructies'!A18*'Aannames van de berekening'!A3</f>
        <v>90000</v>
      </c>
      <c r="I2" t="s">
        <v>38</v>
      </c>
      <c r="K2" s="9">
        <f>+C14</f>
        <v>46980</v>
      </c>
    </row>
    <row r="3" spans="1:17" x14ac:dyDescent="0.25">
      <c r="A3" t="s">
        <v>31</v>
      </c>
      <c r="C3" s="9">
        <f>+'Invul instructies'!A21*Berekening!C2</f>
        <v>9000</v>
      </c>
      <c r="I3" t="s">
        <v>36</v>
      </c>
      <c r="K3" s="9">
        <f>-7280*'Aannames van de berekening'!A25</f>
        <v>-7280</v>
      </c>
      <c r="L3" t="s">
        <v>52</v>
      </c>
    </row>
    <row r="4" spans="1:17" x14ac:dyDescent="0.25">
      <c r="A4" s="7" t="s">
        <v>22</v>
      </c>
      <c r="B4" s="7"/>
      <c r="C4" s="10">
        <f>+C2*'Aannames van de berekening'!A6</f>
        <v>13500</v>
      </c>
      <c r="I4" s="7" t="s">
        <v>37</v>
      </c>
      <c r="J4" s="7"/>
      <c r="K4" s="10">
        <f>-2123*'Aannames van de berekening'!A28</f>
        <v>-2123</v>
      </c>
      <c r="L4" t="s">
        <v>53</v>
      </c>
    </row>
    <row r="5" spans="1:17" x14ac:dyDescent="0.25">
      <c r="A5" t="s">
        <v>23</v>
      </c>
      <c r="C5" s="9">
        <f>+C2-C4-C3</f>
        <v>67500</v>
      </c>
      <c r="I5" t="s">
        <v>41</v>
      </c>
      <c r="K5" s="9">
        <f>+K2+K3+K4</f>
        <v>37577</v>
      </c>
    </row>
    <row r="6" spans="1:17" x14ac:dyDescent="0.25">
      <c r="A6" t="s">
        <v>24</v>
      </c>
      <c r="C6" s="9">
        <f>+'Aannames van de berekening'!A10*'Invul instructies'!A9</f>
        <v>7200</v>
      </c>
      <c r="I6" s="7" t="s">
        <v>47</v>
      </c>
      <c r="J6" s="7"/>
      <c r="K6" s="10">
        <f>+K5*-0.14</f>
        <v>-5260.7800000000007</v>
      </c>
    </row>
    <row r="7" spans="1:17" x14ac:dyDescent="0.25">
      <c r="A7" t="s">
        <v>25</v>
      </c>
      <c r="C7" s="9">
        <f>+'Aannames van de berekening'!A18</f>
        <v>1000</v>
      </c>
      <c r="I7" s="11" t="s">
        <v>42</v>
      </c>
      <c r="J7" s="11"/>
      <c r="K7" s="12">
        <f>+K5+K6</f>
        <v>32316.22</v>
      </c>
      <c r="L7" s="11"/>
      <c r="M7" s="11"/>
      <c r="N7" s="12"/>
      <c r="O7" s="11"/>
      <c r="P7" s="11"/>
      <c r="Q7" s="12"/>
    </row>
    <row r="8" spans="1:17" x14ac:dyDescent="0.25">
      <c r="A8" t="s">
        <v>43</v>
      </c>
      <c r="C8" s="9">
        <f>+'Aannames van de berekening'!A14*'Invul instructies'!A12</f>
        <v>6000</v>
      </c>
      <c r="I8" t="s">
        <v>44</v>
      </c>
      <c r="K8" s="9">
        <f>+K7*0.365</f>
        <v>11795.4203</v>
      </c>
      <c r="L8" s="13"/>
    </row>
    <row r="9" spans="1:17" x14ac:dyDescent="0.25">
      <c r="A9" t="s">
        <v>26</v>
      </c>
      <c r="C9" s="9">
        <f>+'Aannames van de berekening'!A21/5</f>
        <v>600</v>
      </c>
      <c r="I9" t="s">
        <v>45</v>
      </c>
      <c r="K9" s="9">
        <f>IF(K7&gt;19822,+(K7-19822)*5.5%,0)</f>
        <v>687.1821000000001</v>
      </c>
      <c r="L9" s="14"/>
    </row>
    <row r="10" spans="1:17" x14ac:dyDescent="0.25">
      <c r="A10" t="s">
        <v>58</v>
      </c>
      <c r="C10" s="9">
        <f>+'Invul instructies'!A24*'Aannames van de berekening'!A31</f>
        <v>320</v>
      </c>
      <c r="I10" s="11" t="s">
        <v>46</v>
      </c>
      <c r="J10" s="11"/>
      <c r="K10" s="9">
        <f>IF(K7&gt;24647,(K7-24647)*0.1,0)</f>
        <v>766.92200000000014</v>
      </c>
      <c r="L10" s="14"/>
    </row>
    <row r="11" spans="1:17" x14ac:dyDescent="0.25">
      <c r="A11" t="s">
        <v>27</v>
      </c>
      <c r="C11" s="9">
        <f>+'Invul instructies'!A30*12</f>
        <v>3600</v>
      </c>
      <c r="I11" s="15"/>
      <c r="J11" s="11"/>
      <c r="K11" s="12"/>
    </row>
    <row r="12" spans="1:17" x14ac:dyDescent="0.25">
      <c r="A12" t="s">
        <v>29</v>
      </c>
      <c r="C12" s="9">
        <f>+'Invul instructies'!A33*12</f>
        <v>600</v>
      </c>
    </row>
    <row r="13" spans="1:17" x14ac:dyDescent="0.25">
      <c r="A13" s="7" t="s">
        <v>33</v>
      </c>
      <c r="B13" s="7"/>
      <c r="C13" s="10">
        <f>+'Invul instructies'!A35*12</f>
        <v>1200</v>
      </c>
    </row>
    <row r="14" spans="1:17" x14ac:dyDescent="0.25">
      <c r="A14" t="s">
        <v>38</v>
      </c>
      <c r="C14" s="9">
        <f>+C5-C6-C7-C9-C11-C12-C13-C8-C10</f>
        <v>46980</v>
      </c>
    </row>
    <row r="15" spans="1:17" ht="15.75" thickBot="1" x14ac:dyDescent="0.3">
      <c r="A15" s="11" t="s">
        <v>39</v>
      </c>
      <c r="B15" s="11"/>
      <c r="C15" s="12">
        <f>+K8+K9+K10</f>
        <v>13249.5244</v>
      </c>
    </row>
    <row r="16" spans="1:17" ht="15.75" thickBot="1" x14ac:dyDescent="0.3">
      <c r="A16" s="16" t="s">
        <v>40</v>
      </c>
      <c r="B16" s="17"/>
      <c r="C16" s="19">
        <f>+C14-C15</f>
        <v>33730.475599999998</v>
      </c>
      <c r="D16" s="17" t="s">
        <v>48</v>
      </c>
      <c r="E16" s="17" t="s">
        <v>51</v>
      </c>
      <c r="F16" s="17"/>
      <c r="G16" s="18"/>
    </row>
    <row r="17" spans="3:4" x14ac:dyDescent="0.25">
      <c r="C17" s="9">
        <f>+C16/12</f>
        <v>2810.8729666666663</v>
      </c>
      <c r="D17" t="s">
        <v>49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B22" sqref="B22"/>
    </sheetView>
  </sheetViews>
  <sheetFormatPr defaultRowHeight="15" x14ac:dyDescent="0.25"/>
  <sheetData>
    <row r="1" spans="1:2" x14ac:dyDescent="0.25">
      <c r="A1" s="3" t="s">
        <v>54</v>
      </c>
    </row>
    <row r="3" spans="1:2" x14ac:dyDescent="0.25">
      <c r="A3" t="s">
        <v>64</v>
      </c>
    </row>
    <row r="4" spans="1:2" x14ac:dyDescent="0.25">
      <c r="A4" t="s">
        <v>55</v>
      </c>
    </row>
    <row r="5" spans="1:2" x14ac:dyDescent="0.25">
      <c r="A5" t="s">
        <v>56</v>
      </c>
    </row>
    <row r="6" spans="1:2" x14ac:dyDescent="0.25">
      <c r="A6" t="s">
        <v>65</v>
      </c>
    </row>
    <row r="7" spans="1:2" x14ac:dyDescent="0.25">
      <c r="B7" t="s">
        <v>73</v>
      </c>
    </row>
    <row r="8" spans="1:2" x14ac:dyDescent="0.25">
      <c r="B8" t="s">
        <v>66</v>
      </c>
    </row>
    <row r="9" spans="1:2" x14ac:dyDescent="0.25">
      <c r="B9" t="s">
        <v>74</v>
      </c>
    </row>
    <row r="10" spans="1:2" x14ac:dyDescent="0.25">
      <c r="B10" t="s">
        <v>68</v>
      </c>
    </row>
    <row r="11" spans="1:2" x14ac:dyDescent="0.25">
      <c r="B11" t="s">
        <v>69</v>
      </c>
    </row>
    <row r="12" spans="1:2" x14ac:dyDescent="0.25">
      <c r="B12" t="s">
        <v>67</v>
      </c>
    </row>
    <row r="13" spans="1:2" x14ac:dyDescent="0.25">
      <c r="B13" t="s">
        <v>78</v>
      </c>
    </row>
    <row r="14" spans="1:2" x14ac:dyDescent="0.25">
      <c r="B14" t="s">
        <v>70</v>
      </c>
    </row>
    <row r="15" spans="1:2" x14ac:dyDescent="0.25">
      <c r="B15" t="s">
        <v>71</v>
      </c>
    </row>
    <row r="16" spans="1:2" x14ac:dyDescent="0.25">
      <c r="B16" t="s">
        <v>72</v>
      </c>
    </row>
    <row r="17" spans="2:2" x14ac:dyDescent="0.25">
      <c r="B17" t="s">
        <v>75</v>
      </c>
    </row>
    <row r="18" spans="2:2" x14ac:dyDescent="0.25">
      <c r="B18" t="s">
        <v>76</v>
      </c>
    </row>
    <row r="19" spans="2:2" x14ac:dyDescent="0.25">
      <c r="B19" t="s">
        <v>77</v>
      </c>
    </row>
    <row r="20" spans="2:2" x14ac:dyDescent="0.25">
      <c r="B20" t="s">
        <v>79</v>
      </c>
    </row>
    <row r="21" spans="2:2" x14ac:dyDescent="0.25">
      <c r="B21" t="s">
        <v>80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Invul instructies</vt:lpstr>
      <vt:lpstr>Aannames van de berekening</vt:lpstr>
      <vt:lpstr>Berekening</vt:lpstr>
      <vt:lpstr>Waar nog aan te denken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Marcussen</dc:creator>
  <cp:lastModifiedBy>Susan Marcussen</cp:lastModifiedBy>
  <dcterms:created xsi:type="dcterms:W3CDTF">2016-05-31T08:28:12Z</dcterms:created>
  <dcterms:modified xsi:type="dcterms:W3CDTF">2016-11-28T16:09:19Z</dcterms:modified>
</cp:coreProperties>
</file>